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joshn\Developer\Kojo MFG\Kojo\kojomfg-media\campaign\youtube\v1-pricing\"/>
    </mc:Choice>
  </mc:AlternateContent>
  <xr:revisionPtr revIDLastSave="0" documentId="13_ncr:1_{356746CD-BBA1-4FAC-8920-AC0AE80949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tart here" sheetId="1" r:id="rId1"/>
    <sheet name="Machine rate" sheetId="2" r:id="rId2"/>
    <sheet name="Job quote" sheetId="3" r:id="rId3"/>
    <sheet name="Markup vs margin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4" l="1"/>
  <c r="B12" i="4"/>
  <c r="E11" i="4"/>
  <c r="B11" i="4"/>
  <c r="E10" i="4"/>
  <c r="B10" i="4"/>
  <c r="E9" i="4"/>
  <c r="B9" i="4"/>
  <c r="E8" i="4"/>
  <c r="B8" i="4"/>
  <c r="E7" i="4"/>
  <c r="B7" i="4"/>
  <c r="E6" i="4"/>
  <c r="B6" i="4"/>
  <c r="E5" i="4"/>
  <c r="B5" i="4"/>
  <c r="D17" i="3"/>
  <c r="D16" i="3"/>
  <c r="D15" i="3"/>
  <c r="D14" i="3"/>
  <c r="D13" i="3"/>
  <c r="D12" i="3"/>
  <c r="B12" i="2"/>
  <c r="B7" i="2"/>
  <c r="B16" i="2" l="1"/>
  <c r="B13" i="2"/>
  <c r="B15" i="2" s="1"/>
  <c r="B4" i="3" s="1"/>
  <c r="B12" i="3" l="1"/>
  <c r="C12" i="3"/>
  <c r="B13" i="3"/>
  <c r="E13" i="3" s="1"/>
  <c r="C13" i="3"/>
  <c r="B14" i="3"/>
  <c r="E14" i="3" s="1"/>
  <c r="C14" i="3"/>
  <c r="B17" i="3"/>
  <c r="B15" i="3"/>
  <c r="C15" i="3"/>
  <c r="B16" i="3"/>
  <c r="C16" i="3"/>
  <c r="C17" i="3"/>
  <c r="E15" i="3" l="1"/>
  <c r="E17" i="3"/>
  <c r="F13" i="3"/>
  <c r="H13" i="3"/>
  <c r="H14" i="3"/>
  <c r="F14" i="3"/>
  <c r="E16" i="3"/>
  <c r="E12" i="3"/>
  <c r="H15" i="3" l="1"/>
  <c r="F15" i="3"/>
  <c r="H17" i="3"/>
  <c r="F17" i="3"/>
  <c r="G13" i="3"/>
  <c r="I13" i="3"/>
  <c r="G14" i="3"/>
  <c r="I14" i="3"/>
  <c r="I17" i="3"/>
  <c r="G17" i="3"/>
  <c r="F16" i="3"/>
  <c r="H16" i="3"/>
  <c r="H12" i="3"/>
  <c r="F12" i="3"/>
  <c r="G15" i="3" l="1"/>
  <c r="I15" i="3"/>
  <c r="G16" i="3"/>
  <c r="I16" i="3"/>
  <c r="G12" i="3"/>
  <c r="I12" i="3"/>
</calcChain>
</file>

<file path=xl/sharedStrings.xml><?xml version="1.0" encoding="utf-8"?>
<sst xmlns="http://schemas.openxmlformats.org/spreadsheetml/2006/main" count="67" uniqueCount="66">
  <si>
    <t>KojoMFG Job Quote Calculator</t>
  </si>
  <si>
    <t>Price a machining or fabrication job: your real hourly rate, set-up, material, and the margin you want.</t>
  </si>
  <si>
    <t>How to use it</t>
  </si>
  <si>
    <t>1. Machine rate tab: put in a year of costs for one machine and how many hours you can really bill.</t>
  </si>
  <si>
    <t>2. Job quote tab: put in the job's set-up, run time, material and outside work. The price breaks fill in.</t>
  </si>
  <si>
    <t>3. Markup vs margin tab: the cheat sheet, both ways round.</t>
  </si>
  <si>
    <t>Colours</t>
  </si>
  <si>
    <t>Yellow cells with blue numbers are yours to change. Everything else is worked out for you.</t>
  </si>
  <si>
    <t>Green numbers come from another tab.</t>
  </si>
  <si>
    <t>The numbers already in here are EXAMPLE numbers from our YouTube video. Replace them with your own.</t>
  </si>
  <si>
    <t>They are not advice and not an industry benchmark: your rates, hours and margins will be different.</t>
  </si>
  <si>
    <t>Markup is a % of your cost. Margin is a % of the price. 30% markup = 23.1% margin.</t>
  </si>
  <si>
    <t>Made by KojoMFG · kojomfg.com · free to use and share.</t>
  </si>
  <si>
    <t>Your real machine-hour rate</t>
  </si>
  <si>
    <t>One machine, one year. Example numbers: replace with yours.</t>
  </si>
  <si>
    <t>Machine cost per year ($)</t>
  </si>
  <si>
    <t>Finance or depreciation, maintenance, tooling</t>
  </si>
  <si>
    <t>Operator, fully loaded, per year ($)</t>
  </si>
  <si>
    <t>Wages + super + workers comp + leave</t>
  </si>
  <si>
    <t>This machine's share of the shop, per year ($)</t>
  </si>
  <si>
    <t>Rent, power, insurance, office, software</t>
  </si>
  <si>
    <t>Total cost per year ($)</t>
  </si>
  <si>
    <t>Hours per week</t>
  </si>
  <si>
    <t>The hours the machine is staffed</t>
  </si>
  <si>
    <t>Weeks worked per year</t>
  </si>
  <si>
    <t>After shutdown, public holidays and leave</t>
  </si>
  <si>
    <t>Billable share of those hours</t>
  </si>
  <si>
    <t>Warm-up, breakdowns, waiting on material and remakes aren't billable</t>
  </si>
  <si>
    <t>Hours available per year</t>
  </si>
  <si>
    <t>Billable hours per year</t>
  </si>
  <si>
    <t>Machine rate ($ per hour)</t>
  </si>
  <si>
    <t>Cost per billable hour, before any margin</t>
  </si>
  <si>
    <t>The trap: dividing by every hour ($ per hour)</t>
  </si>
  <si>
    <t>Charge this and you lose money even on the jobs that go well</t>
  </si>
  <si>
    <t>Job quote, with price breaks</t>
  </si>
  <si>
    <t>Example job from the video: replace with yours.</t>
  </si>
  <si>
    <t>Part</t>
  </si>
  <si>
    <t>Aluminium bracket, 6061, milled, clear anodised</t>
  </si>
  <si>
    <t>from the Machine rate tab (type over it to use another rate)</t>
  </si>
  <si>
    <t>Set-up + programming (hours, once per job)</t>
  </si>
  <si>
    <t>Run time per part (minutes)</t>
  </si>
  <si>
    <t>Material per part ($)</t>
  </si>
  <si>
    <t>the bar you cut it from, saw cut and offcut included</t>
  </si>
  <si>
    <t>Outside work per part ($)</t>
  </si>
  <si>
    <t>anodising, heat treat, galv… at cost (spread any lot charge over the qty)</t>
  </si>
  <si>
    <t>Target gross margin (% of the price)</t>
  </si>
  <si>
    <t>must be under 100%</t>
  </si>
  <si>
    <t>Quantity</t>
  </si>
  <si>
    <t>Set-up per part</t>
  </si>
  <si>
    <t>Machine time per part</t>
  </si>
  <si>
    <t>Material + outside per part</t>
  </si>
  <si>
    <t>Cost each</t>
  </si>
  <si>
    <t>Price each (your margin)</t>
  </si>
  <si>
    <t>Line total</t>
  </si>
  <si>
    <t>Price each if you used the same % as markup</t>
  </si>
  <si>
    <t>Left on the table with markup (line)</t>
  </si>
  <si>
    <t>Cost each = set-up ÷ quantity + machine time + material + outside work. Price each = cost ÷ (1 − margin).</t>
  </si>
  <si>
    <t>Add your own minimum line charge and rounding before the quote goes out.</t>
  </si>
  <si>
    <t>Markup vs margin</t>
  </si>
  <si>
    <t>Markup is a % of your cost. Margin is a % of the price.</t>
  </si>
  <si>
    <t>Markup you add</t>
  </si>
  <si>
    <t>Margin you keep</t>
  </si>
  <si>
    <t>Margin you want</t>
  </si>
  <si>
    <t>Markup you need</t>
  </si>
  <si>
    <t>Margin = markup ÷ (1 + markup).   Markup = margin ÷ (1 − margin).</t>
  </si>
  <si>
    <t>Change any yellow cell to check your own number.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</si>
</sst>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$#,##0;\(\$#,##0\);\-"/>
    <numFmt numFmtId="165" formatCode="#,##0;\(#,##0\);\-"/>
    <numFmt numFmtId="166" formatCode="0.0%;\(0.0%\);\-"/>
    <numFmt numFmtId="167" formatCode="\$#,##0.00;\(\$#,##0.00\);\-"/>
    <numFmt numFmtId="168" formatCode="0.0"/>
  </numFmts>
  <fonts count="9" x14ac:knownFonts="1">
    <font>
      <sz val="11"/>
      <color theme="1"/>
      <name val="Calibri"/>
      <family val="2"/>
      <scheme val="minor"/>
    </font>
    <font>
      <b/>
      <sz val="16"/>
      <color rgb="FF0B1F3A"/>
      <name val="Arial"/>
    </font>
    <font>
      <i/>
      <sz val="11"/>
      <color rgb="FF555555"/>
      <name val="Arial"/>
    </font>
    <font>
      <sz val="11"/>
      <name val="Arial"/>
    </font>
    <font>
      <b/>
      <sz val="11"/>
      <name val="Arial"/>
    </font>
    <font>
      <sz val="11"/>
      <color rgb="FF0000FF"/>
      <name val="Arial"/>
    </font>
    <font>
      <b/>
      <sz val="13"/>
      <color rgb="FF0B1F3A"/>
      <name val="Arial"/>
    </font>
    <font>
      <sz val="11"/>
      <color rgb="FF008000"/>
      <name val="Arial"/>
    </font>
    <font>
      <b/>
      <sz val="11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A8"/>
      </patternFill>
    </fill>
    <fill>
      <patternFill patternType="solid">
        <fgColor rgb="FFEEF2F7"/>
      </patternFill>
    </fill>
    <fill>
      <patternFill patternType="solid">
        <fgColor rgb="FF0B1F3A"/>
      </patternFill>
    </fill>
  </fills>
  <borders count="4">
    <border>
      <left/>
      <right/>
      <top/>
      <bottom/>
      <diagonal/>
    </border>
    <border>
      <left style="thin">
        <color rgb="FFC9D1DC"/>
      </left>
      <right style="thin">
        <color rgb="FFC9D1DC"/>
      </right>
      <top style="thin">
        <color rgb="FFC9D1DC"/>
      </top>
      <bottom style="thin">
        <color rgb="FFC9D1DC"/>
      </bottom>
      <diagonal/>
    </border>
    <border>
      <left/>
      <right/>
      <top style="thin">
        <color rgb="FFC9D1DC"/>
      </top>
      <bottom style="thin">
        <color rgb="FFC9D1DC"/>
      </bottom>
      <diagonal/>
    </border>
    <border>
      <left/>
      <right style="thin">
        <color rgb="FFC9D1DC"/>
      </right>
      <top style="thin">
        <color rgb="FFC9D1DC"/>
      </top>
      <bottom style="thin">
        <color rgb="FFC9D1DC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2" borderId="0" xfId="0" applyFont="1" applyFill="1"/>
    <xf numFmtId="164" fontId="5" fillId="2" borderId="1" xfId="0" applyNumberFormat="1" applyFont="1" applyFill="1" applyBorder="1"/>
    <xf numFmtId="164" fontId="4" fillId="0" borderId="1" xfId="0" applyNumberFormat="1" applyFont="1" applyBorder="1"/>
    <xf numFmtId="165" fontId="5" fillId="2" borderId="1" xfId="0" applyNumberFormat="1" applyFont="1" applyFill="1" applyBorder="1"/>
    <xf numFmtId="166" fontId="5" fillId="2" borderId="1" xfId="0" applyNumberFormat="1" applyFont="1" applyFill="1" applyBorder="1"/>
    <xf numFmtId="165" fontId="3" fillId="0" borderId="1" xfId="0" applyNumberFormat="1" applyFont="1" applyBorder="1"/>
    <xf numFmtId="165" fontId="4" fillId="0" borderId="1" xfId="0" applyNumberFormat="1" applyFont="1" applyBorder="1"/>
    <xf numFmtId="0" fontId="6" fillId="0" borderId="0" xfId="0" applyFont="1"/>
    <xf numFmtId="167" fontId="4" fillId="3" borderId="1" xfId="0" applyNumberFormat="1" applyFont="1" applyFill="1" applyBorder="1"/>
    <xf numFmtId="167" fontId="3" fillId="0" borderId="1" xfId="0" applyNumberFormat="1" applyFont="1" applyBorder="1"/>
    <xf numFmtId="167" fontId="7" fillId="0" borderId="1" xfId="0" applyNumberFormat="1" applyFont="1" applyBorder="1"/>
    <xf numFmtId="2" fontId="5" fillId="2" borderId="1" xfId="0" applyNumberFormat="1" applyFont="1" applyFill="1" applyBorder="1"/>
    <xf numFmtId="168" fontId="5" fillId="2" borderId="1" xfId="0" applyNumberFormat="1" applyFont="1" applyFill="1" applyBorder="1"/>
    <xf numFmtId="167" fontId="5" fillId="2" borderId="1" xfId="0" applyNumberFormat="1" applyFont="1" applyFill="1" applyBorder="1"/>
    <xf numFmtId="0" fontId="8" fillId="4" borderId="1" xfId="0" applyFont="1" applyFill="1" applyBorder="1" applyAlignment="1">
      <alignment vertical="center" wrapText="1"/>
    </xf>
    <xf numFmtId="167" fontId="4" fillId="0" borderId="1" xfId="0" applyNumberFormat="1" applyFont="1" applyBorder="1"/>
    <xf numFmtId="0" fontId="8" fillId="4" borderId="1" xfId="0" applyFont="1" applyFill="1" applyBorder="1"/>
    <xf numFmtId="166" fontId="4" fillId="0" borderId="1" xfId="0" applyNumberFormat="1" applyFont="1" applyBorder="1"/>
    <xf numFmtId="0" fontId="5" fillId="2" borderId="1" xfId="0" applyFont="1" applyFill="1" applyBorder="1"/>
    <xf numFmtId="0" fontId="0" fillId="0" borderId="2" xfId="0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8"/>
  <sheetViews>
    <sheetView showGridLines="0" tabSelected="1" workbookViewId="0"/>
  </sheetViews>
  <sheetFormatPr defaultRowHeight="15" x14ac:dyDescent="0.25"/>
  <cols>
    <col min="1" max="1" width="100" customWidth="1"/>
  </cols>
  <sheetData>
    <row r="1" spans="1:1" ht="20.25" x14ac:dyDescent="0.3">
      <c r="A1" s="1" t="s">
        <v>0</v>
      </c>
    </row>
    <row r="2" spans="1:1" x14ac:dyDescent="0.25">
      <c r="A2" s="2" t="s">
        <v>1</v>
      </c>
    </row>
    <row r="3" spans="1:1" x14ac:dyDescent="0.25">
      <c r="A3" s="3"/>
    </row>
    <row r="4" spans="1:1" x14ac:dyDescent="0.25">
      <c r="A4" s="4" t="s">
        <v>2</v>
      </c>
    </row>
    <row r="5" spans="1:1" x14ac:dyDescent="0.25">
      <c r="A5" s="3" t="s">
        <v>3</v>
      </c>
    </row>
    <row r="6" spans="1:1" x14ac:dyDescent="0.25">
      <c r="A6" s="3" t="s">
        <v>4</v>
      </c>
    </row>
    <row r="7" spans="1:1" x14ac:dyDescent="0.25">
      <c r="A7" s="3" t="s">
        <v>5</v>
      </c>
    </row>
    <row r="8" spans="1:1" x14ac:dyDescent="0.25">
      <c r="A8" s="3"/>
    </row>
    <row r="9" spans="1:1" x14ac:dyDescent="0.25">
      <c r="A9" s="4" t="s">
        <v>6</v>
      </c>
    </row>
    <row r="10" spans="1:1" x14ac:dyDescent="0.25">
      <c r="A10" s="3" t="s">
        <v>7</v>
      </c>
    </row>
    <row r="11" spans="1:1" x14ac:dyDescent="0.25">
      <c r="A11" s="3" t="s">
        <v>8</v>
      </c>
    </row>
    <row r="12" spans="1:1" x14ac:dyDescent="0.25">
      <c r="A12" s="3"/>
    </row>
    <row r="13" spans="1:1" x14ac:dyDescent="0.25">
      <c r="A13" s="5" t="s">
        <v>9</v>
      </c>
    </row>
    <row r="14" spans="1:1" x14ac:dyDescent="0.25">
      <c r="A14" s="3" t="s">
        <v>10</v>
      </c>
    </row>
    <row r="15" spans="1:1" x14ac:dyDescent="0.25">
      <c r="A15" s="3"/>
    </row>
    <row r="16" spans="1:1" x14ac:dyDescent="0.25">
      <c r="A16" s="3" t="s">
        <v>11</v>
      </c>
    </row>
    <row r="17" spans="1:1" x14ac:dyDescent="0.25">
      <c r="A17" s="3"/>
    </row>
    <row r="18" spans="1:1" x14ac:dyDescent="0.25">
      <c r="A18" s="2" t="s">
        <v>12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showGridLines="0" workbookViewId="0"/>
  </sheetViews>
  <sheetFormatPr defaultRowHeight="15" x14ac:dyDescent="0.25"/>
  <cols>
    <col min="1" max="1" width="46" customWidth="1"/>
    <col min="2" max="2" width="16" customWidth="1"/>
    <col min="3" max="3" width="62" customWidth="1"/>
  </cols>
  <sheetData>
    <row r="1" spans="1:3" ht="20.25" x14ac:dyDescent="0.3">
      <c r="A1" s="1" t="s">
        <v>13</v>
      </c>
    </row>
    <row r="2" spans="1:3" x14ac:dyDescent="0.25">
      <c r="A2" s="2" t="s">
        <v>14</v>
      </c>
    </row>
    <row r="4" spans="1:3" x14ac:dyDescent="0.25">
      <c r="A4" s="3" t="s">
        <v>15</v>
      </c>
      <c r="B4" s="6">
        <v>35000</v>
      </c>
      <c r="C4" s="2" t="s">
        <v>16</v>
      </c>
    </row>
    <row r="5" spans="1:3" x14ac:dyDescent="0.25">
      <c r="A5" s="3" t="s">
        <v>17</v>
      </c>
      <c r="B5" s="6">
        <v>85000</v>
      </c>
      <c r="C5" s="2" t="s">
        <v>18</v>
      </c>
    </row>
    <row r="6" spans="1:3" x14ac:dyDescent="0.25">
      <c r="A6" s="3" t="s">
        <v>19</v>
      </c>
      <c r="B6" s="6">
        <v>40000</v>
      </c>
      <c r="C6" s="2" t="s">
        <v>20</v>
      </c>
    </row>
    <row r="7" spans="1:3" x14ac:dyDescent="0.25">
      <c r="A7" s="4" t="s">
        <v>21</v>
      </c>
      <c r="B7" s="7">
        <f>SUM(B4:B6)</f>
        <v>160000</v>
      </c>
    </row>
    <row r="9" spans="1:3" x14ac:dyDescent="0.25">
      <c r="A9" s="3" t="s">
        <v>22</v>
      </c>
      <c r="B9" s="8">
        <v>40</v>
      </c>
      <c r="C9" s="2" t="s">
        <v>23</v>
      </c>
    </row>
    <row r="10" spans="1:3" x14ac:dyDescent="0.25">
      <c r="A10" s="3" t="s">
        <v>24</v>
      </c>
      <c r="B10" s="8">
        <v>46</v>
      </c>
      <c r="C10" s="2" t="s">
        <v>25</v>
      </c>
    </row>
    <row r="11" spans="1:3" x14ac:dyDescent="0.25">
      <c r="A11" s="3" t="s">
        <v>26</v>
      </c>
      <c r="B11" s="9">
        <v>0.7</v>
      </c>
      <c r="C11" s="2" t="s">
        <v>27</v>
      </c>
    </row>
    <row r="12" spans="1:3" x14ac:dyDescent="0.25">
      <c r="A12" s="3" t="s">
        <v>28</v>
      </c>
      <c r="B12" s="10">
        <f>B9*B10</f>
        <v>1840</v>
      </c>
    </row>
    <row r="13" spans="1:3" x14ac:dyDescent="0.25">
      <c r="A13" s="4" t="s">
        <v>29</v>
      </c>
      <c r="B13" s="11">
        <f>B12*B11</f>
        <v>1288</v>
      </c>
    </row>
    <row r="15" spans="1:3" ht="16.5" x14ac:dyDescent="0.25">
      <c r="A15" s="12" t="s">
        <v>30</v>
      </c>
      <c r="B15" s="13">
        <f>IF(B13&gt;0,B7/B13,0)</f>
        <v>124.22360248447205</v>
      </c>
      <c r="C15" s="2" t="s">
        <v>31</v>
      </c>
    </row>
    <row r="16" spans="1:3" x14ac:dyDescent="0.25">
      <c r="A16" s="3" t="s">
        <v>32</v>
      </c>
      <c r="B16" s="14">
        <f>IF(B12&gt;0,B7/B12,0)</f>
        <v>86.956521739130437</v>
      </c>
      <c r="C16" s="2" t="s">
        <v>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0"/>
  <sheetViews>
    <sheetView showGridLines="0" workbookViewId="0"/>
  </sheetViews>
  <sheetFormatPr defaultRowHeight="15" x14ac:dyDescent="0.25"/>
  <cols>
    <col min="1" max="1" width="42" customWidth="1"/>
    <col min="2" max="4" width="16" customWidth="1"/>
    <col min="5" max="5" width="14" customWidth="1"/>
    <col min="6" max="6" width="16" customWidth="1"/>
    <col min="7" max="7" width="15" customWidth="1"/>
    <col min="8" max="8" width="18" customWidth="1"/>
    <col min="9" max="9" width="20" customWidth="1"/>
  </cols>
  <sheetData>
    <row r="1" spans="1:9" ht="20.25" x14ac:dyDescent="0.3">
      <c r="A1" s="1" t="s">
        <v>34</v>
      </c>
    </row>
    <row r="2" spans="1:9" x14ac:dyDescent="0.25">
      <c r="A2" s="2" t="s">
        <v>35</v>
      </c>
    </row>
    <row r="3" spans="1:9" x14ac:dyDescent="0.25">
      <c r="A3" s="3" t="s">
        <v>36</v>
      </c>
      <c r="B3" s="23" t="s">
        <v>37</v>
      </c>
      <c r="C3" s="24"/>
      <c r="D3" s="24"/>
      <c r="E3" s="24"/>
      <c r="F3" s="25"/>
    </row>
    <row r="4" spans="1:9" x14ac:dyDescent="0.25">
      <c r="A4" s="3" t="s">
        <v>30</v>
      </c>
      <c r="B4" s="15">
        <f>'Machine rate'!B15</f>
        <v>124.22360248447205</v>
      </c>
      <c r="C4" s="2" t="s">
        <v>38</v>
      </c>
    </row>
    <row r="5" spans="1:9" x14ac:dyDescent="0.25">
      <c r="A5" s="3" t="s">
        <v>39</v>
      </c>
      <c r="B5" s="16">
        <v>1.5</v>
      </c>
    </row>
    <row r="6" spans="1:9" x14ac:dyDescent="0.25">
      <c r="A6" s="3" t="s">
        <v>40</v>
      </c>
      <c r="B6" s="17">
        <v>12</v>
      </c>
    </row>
    <row r="7" spans="1:9" x14ac:dyDescent="0.25">
      <c r="A7" s="3" t="s">
        <v>41</v>
      </c>
      <c r="B7" s="18">
        <v>9</v>
      </c>
      <c r="C7" s="2" t="s">
        <v>42</v>
      </c>
    </row>
    <row r="8" spans="1:9" x14ac:dyDescent="0.25">
      <c r="A8" s="3" t="s">
        <v>43</v>
      </c>
      <c r="B8" s="18">
        <v>4</v>
      </c>
      <c r="C8" s="2" t="s">
        <v>44</v>
      </c>
    </row>
    <row r="9" spans="1:9" x14ac:dyDescent="0.25">
      <c r="A9" s="3" t="s">
        <v>45</v>
      </c>
      <c r="B9" s="9">
        <v>0.3</v>
      </c>
      <c r="C9" s="2" t="s">
        <v>46</v>
      </c>
    </row>
    <row r="11" spans="1:9" ht="48" customHeight="1" x14ac:dyDescent="0.25">
      <c r="A11" s="19" t="s">
        <v>47</v>
      </c>
      <c r="B11" s="19" t="s">
        <v>48</v>
      </c>
      <c r="C11" s="19" t="s">
        <v>49</v>
      </c>
      <c r="D11" s="19" t="s">
        <v>50</v>
      </c>
      <c r="E11" s="19" t="s">
        <v>51</v>
      </c>
      <c r="F11" s="19" t="s">
        <v>52</v>
      </c>
      <c r="G11" s="19" t="s">
        <v>53</v>
      </c>
      <c r="H11" s="19" t="s">
        <v>54</v>
      </c>
      <c r="I11" s="19" t="s">
        <v>55</v>
      </c>
    </row>
    <row r="12" spans="1:9" x14ac:dyDescent="0.25">
      <c r="A12" s="8">
        <v>1</v>
      </c>
      <c r="B12" s="14">
        <f t="shared" ref="B12:B17" si="0">IF(A12&gt;0,$B$4*$B$5/A12,0)</f>
        <v>186.33540372670808</v>
      </c>
      <c r="C12" s="14">
        <f t="shared" ref="C12:C17" si="1">$B$4*$B$6/60</f>
        <v>24.844720496894411</v>
      </c>
      <c r="D12" s="14">
        <f t="shared" ref="D12:D17" si="2">$B$7+$B$8</f>
        <v>13</v>
      </c>
      <c r="E12" s="20">
        <f t="shared" ref="E12:E17" si="3">SUM(B12:D12)</f>
        <v>224.18012422360249</v>
      </c>
      <c r="F12" s="13">
        <f t="shared" ref="F12:F17" si="4">IF($B$9&lt;1,E12/(1-$B$9),0)</f>
        <v>320.25732031943215</v>
      </c>
      <c r="G12" s="14">
        <f t="shared" ref="G12:G17" si="5">F12*A12</f>
        <v>320.25732031943215</v>
      </c>
      <c r="H12" s="14">
        <f t="shared" ref="H12:H17" si="6">E12*(1+$B$9)</f>
        <v>291.43416149068327</v>
      </c>
      <c r="I12" s="14">
        <f t="shared" ref="I12:I17" si="7">(F12-H12)*A12</f>
        <v>28.823158828748888</v>
      </c>
    </row>
    <row r="13" spans="1:9" x14ac:dyDescent="0.25">
      <c r="A13" s="8">
        <v>5</v>
      </c>
      <c r="B13" s="14">
        <f t="shared" si="0"/>
        <v>37.267080745341616</v>
      </c>
      <c r="C13" s="14">
        <f t="shared" si="1"/>
        <v>24.844720496894411</v>
      </c>
      <c r="D13" s="14">
        <f t="shared" si="2"/>
        <v>13</v>
      </c>
      <c r="E13" s="20">
        <f t="shared" si="3"/>
        <v>75.111801242236027</v>
      </c>
      <c r="F13" s="13">
        <f t="shared" si="4"/>
        <v>107.30257320319433</v>
      </c>
      <c r="G13" s="14">
        <f t="shared" si="5"/>
        <v>536.51286601597167</v>
      </c>
      <c r="H13" s="14">
        <f t="shared" si="6"/>
        <v>97.64534161490684</v>
      </c>
      <c r="I13" s="14">
        <f t="shared" si="7"/>
        <v>48.286157941437438</v>
      </c>
    </row>
    <row r="14" spans="1:9" x14ac:dyDescent="0.25">
      <c r="A14" s="8">
        <v>10</v>
      </c>
      <c r="B14" s="14">
        <f t="shared" si="0"/>
        <v>18.633540372670808</v>
      </c>
      <c r="C14" s="14">
        <f t="shared" si="1"/>
        <v>24.844720496894411</v>
      </c>
      <c r="D14" s="14">
        <f t="shared" si="2"/>
        <v>13</v>
      </c>
      <c r="E14" s="20">
        <f t="shared" si="3"/>
        <v>56.478260869565219</v>
      </c>
      <c r="F14" s="13">
        <f t="shared" si="4"/>
        <v>80.68322981366461</v>
      </c>
      <c r="G14" s="14">
        <f t="shared" si="5"/>
        <v>806.83229813664616</v>
      </c>
      <c r="H14" s="14">
        <f t="shared" si="6"/>
        <v>73.421739130434787</v>
      </c>
      <c r="I14" s="14">
        <f t="shared" si="7"/>
        <v>72.614906832298232</v>
      </c>
    </row>
    <row r="15" spans="1:9" x14ac:dyDescent="0.25">
      <c r="A15" s="8">
        <v>25</v>
      </c>
      <c r="B15" s="14">
        <f t="shared" si="0"/>
        <v>7.4534161490683228</v>
      </c>
      <c r="C15" s="14">
        <f t="shared" si="1"/>
        <v>24.844720496894411</v>
      </c>
      <c r="D15" s="14">
        <f t="shared" si="2"/>
        <v>13</v>
      </c>
      <c r="E15" s="20">
        <f t="shared" si="3"/>
        <v>45.298136645962735</v>
      </c>
      <c r="F15" s="13">
        <f t="shared" si="4"/>
        <v>64.711623779946763</v>
      </c>
      <c r="G15" s="14">
        <f t="shared" si="5"/>
        <v>1617.7905944986692</v>
      </c>
      <c r="H15" s="14">
        <f t="shared" si="6"/>
        <v>58.887577639751555</v>
      </c>
      <c r="I15" s="14">
        <f t="shared" si="7"/>
        <v>145.60115350488019</v>
      </c>
    </row>
    <row r="16" spans="1:9" x14ac:dyDescent="0.25">
      <c r="A16" s="8">
        <v>50</v>
      </c>
      <c r="B16" s="14">
        <f t="shared" si="0"/>
        <v>3.7267080745341614</v>
      </c>
      <c r="C16" s="14">
        <f t="shared" si="1"/>
        <v>24.844720496894411</v>
      </c>
      <c r="D16" s="14">
        <f t="shared" si="2"/>
        <v>13</v>
      </c>
      <c r="E16" s="20">
        <f t="shared" si="3"/>
        <v>41.571428571428569</v>
      </c>
      <c r="F16" s="13">
        <f t="shared" si="4"/>
        <v>59.387755102040821</v>
      </c>
      <c r="G16" s="14">
        <f t="shared" si="5"/>
        <v>2969.387755102041</v>
      </c>
      <c r="H16" s="14">
        <f t="shared" si="6"/>
        <v>54.042857142857144</v>
      </c>
      <c r="I16" s="14">
        <f t="shared" si="7"/>
        <v>267.24489795918379</v>
      </c>
    </row>
    <row r="17" spans="1:9" x14ac:dyDescent="0.25">
      <c r="A17" s="8">
        <v>100</v>
      </c>
      <c r="B17" s="14">
        <f t="shared" si="0"/>
        <v>1.8633540372670807</v>
      </c>
      <c r="C17" s="14">
        <f t="shared" si="1"/>
        <v>24.844720496894411</v>
      </c>
      <c r="D17" s="14">
        <f t="shared" si="2"/>
        <v>13</v>
      </c>
      <c r="E17" s="20">
        <f t="shared" si="3"/>
        <v>39.70807453416149</v>
      </c>
      <c r="F17" s="13">
        <f t="shared" si="4"/>
        <v>56.725820763087846</v>
      </c>
      <c r="G17" s="14">
        <f t="shared" si="5"/>
        <v>5672.582076308785</v>
      </c>
      <c r="H17" s="14">
        <f t="shared" si="6"/>
        <v>51.620496894409939</v>
      </c>
      <c r="I17" s="14">
        <f t="shared" si="7"/>
        <v>510.53238686779071</v>
      </c>
    </row>
    <row r="19" spans="1:9" x14ac:dyDescent="0.25">
      <c r="A19" s="2" t="s">
        <v>56</v>
      </c>
    </row>
    <row r="20" spans="1:9" x14ac:dyDescent="0.25">
      <c r="A20" s="2" t="s">
        <v>57</v>
      </c>
    </row>
  </sheetData>
  <mergeCells count="1">
    <mergeCell ref="B3:F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5"/>
  <sheetViews>
    <sheetView showGridLines="0" workbookViewId="0"/>
  </sheetViews>
  <sheetFormatPr defaultRowHeight="15" x14ac:dyDescent="0.25"/>
  <cols>
    <col min="1" max="2" width="20" customWidth="1"/>
    <col min="3" max="3" width="6" customWidth="1"/>
    <col min="4" max="5" width="22" customWidth="1"/>
  </cols>
  <sheetData>
    <row r="1" spans="1:5" ht="20.25" x14ac:dyDescent="0.3">
      <c r="A1" s="1" t="s">
        <v>58</v>
      </c>
    </row>
    <row r="2" spans="1:5" x14ac:dyDescent="0.25">
      <c r="A2" s="2" t="s">
        <v>59</v>
      </c>
    </row>
    <row r="4" spans="1:5" x14ac:dyDescent="0.25">
      <c r="A4" s="19" t="s">
        <v>60</v>
      </c>
      <c r="B4" s="19" t="s">
        <v>61</v>
      </c>
      <c r="D4" s="21" t="s">
        <v>62</v>
      </c>
      <c r="E4" s="21" t="s">
        <v>63</v>
      </c>
    </row>
    <row r="5" spans="1:5" x14ac:dyDescent="0.25">
      <c r="A5" s="9">
        <v>0.1</v>
      </c>
      <c r="B5" s="22">
        <f t="shared" ref="B5:B12" si="0">IF(A5&gt;-1,A5/(1+A5),0)</f>
        <v>9.0909090909090912E-2</v>
      </c>
      <c r="D5" s="9">
        <v>0.1</v>
      </c>
      <c r="E5" s="22">
        <f t="shared" ref="E5:E12" si="1">IF(D5&lt;1,D5/(1-D5),0)</f>
        <v>0.11111111111111112</v>
      </c>
    </row>
    <row r="6" spans="1:5" x14ac:dyDescent="0.25">
      <c r="A6" s="9">
        <v>0.2</v>
      </c>
      <c r="B6" s="22">
        <f t="shared" si="0"/>
        <v>0.16666666666666669</v>
      </c>
      <c r="D6" s="9">
        <v>0.15</v>
      </c>
      <c r="E6" s="22">
        <f t="shared" si="1"/>
        <v>0.17647058823529413</v>
      </c>
    </row>
    <row r="7" spans="1:5" x14ac:dyDescent="0.25">
      <c r="A7" s="9">
        <v>0.25</v>
      </c>
      <c r="B7" s="22">
        <f t="shared" si="0"/>
        <v>0.2</v>
      </c>
      <c r="D7" s="9">
        <v>0.2</v>
      </c>
      <c r="E7" s="22">
        <f t="shared" si="1"/>
        <v>0.25</v>
      </c>
    </row>
    <row r="8" spans="1:5" x14ac:dyDescent="0.25">
      <c r="A8" s="9">
        <v>0.3</v>
      </c>
      <c r="B8" s="22">
        <f t="shared" si="0"/>
        <v>0.23076923076923075</v>
      </c>
      <c r="D8" s="9">
        <v>0.25</v>
      </c>
      <c r="E8" s="22">
        <f t="shared" si="1"/>
        <v>0.33333333333333331</v>
      </c>
    </row>
    <row r="9" spans="1:5" x14ac:dyDescent="0.25">
      <c r="A9" s="9">
        <v>0.4</v>
      </c>
      <c r="B9" s="22">
        <f t="shared" si="0"/>
        <v>0.28571428571428575</v>
      </c>
      <c r="D9" s="9">
        <v>0.3</v>
      </c>
      <c r="E9" s="22">
        <f t="shared" si="1"/>
        <v>0.4285714285714286</v>
      </c>
    </row>
    <row r="10" spans="1:5" x14ac:dyDescent="0.25">
      <c r="A10" s="9">
        <v>0.5</v>
      </c>
      <c r="B10" s="22">
        <f t="shared" si="0"/>
        <v>0.33333333333333331</v>
      </c>
      <c r="D10" s="9">
        <v>0.35</v>
      </c>
      <c r="E10" s="22">
        <f t="shared" si="1"/>
        <v>0.53846153846153844</v>
      </c>
    </row>
    <row r="11" spans="1:5" x14ac:dyDescent="0.25">
      <c r="A11" s="9">
        <v>0.75</v>
      </c>
      <c r="B11" s="22">
        <f t="shared" si="0"/>
        <v>0.42857142857142855</v>
      </c>
      <c r="D11" s="9">
        <v>0.4</v>
      </c>
      <c r="E11" s="22">
        <f t="shared" si="1"/>
        <v>0.66666666666666674</v>
      </c>
    </row>
    <row r="12" spans="1:5" x14ac:dyDescent="0.25">
      <c r="A12" s="9">
        <v>1</v>
      </c>
      <c r="B12" s="22">
        <f t="shared" si="0"/>
        <v>0.5</v>
      </c>
      <c r="D12" s="9">
        <v>0.5</v>
      </c>
      <c r="E12" s="22">
        <f t="shared" si="1"/>
        <v>1</v>
      </c>
    </row>
    <row r="14" spans="1:5" x14ac:dyDescent="0.25">
      <c r="A14" s="2" t="s">
        <v>64</v>
      </c>
    </row>
    <row r="15" spans="1:5" x14ac:dyDescent="0.25">
      <c r="A15" s="2" t="s">
        <v>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Machine rate</vt:lpstr>
      <vt:lpstr>Job quote</vt:lpstr>
      <vt:lpstr>Markup vs margin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Joshua Nour</cp:lastModifiedBy>
  <dcterms:created xsi:type="dcterms:W3CDTF">2026-10-30T23:43:46Z</dcterms:created>
  <dcterms:modified xsi:type="dcterms:W3CDTF">2026-10-30T23:44:05Z</dcterms:modified>
</cp:coreProperties>
</file>